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r\Documents\GV Training 2020\"/>
    </mc:Choice>
  </mc:AlternateContent>
  <xr:revisionPtr revIDLastSave="0" documentId="13_ncr:1_{0B9AD605-0283-4A48-9C14-0C20480C98A9}" xr6:coauthVersionLast="45" xr6:coauthVersionMax="45" xr10:uidLastSave="{00000000-0000-0000-0000-000000000000}"/>
  <bookViews>
    <workbookView xWindow="-96" yWindow="-96" windowWidth="16608" windowHeight="10536" xr2:uid="{44B92EFF-76B8-4138-A8C0-A8050E13594C}"/>
  </bookViews>
  <sheets>
    <sheet name="Refinancing" sheetId="2" r:id="rId1"/>
    <sheet name="DSR Calculation" sheetId="1" r:id="rId2"/>
  </sheets>
  <definedNames>
    <definedName name="_xlnm.Print_Area" localSheetId="1">'DSR Calculation'!$A$1:$F$38</definedName>
    <definedName name="_xlnm.Print_Area" localSheetId="0">Refinancing!$A$1:$F$30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29" i="1"/>
  <c r="B19" i="2" l="1"/>
  <c r="D21" i="2"/>
  <c r="D15" i="2"/>
  <c r="B16" i="2" s="1"/>
  <c r="B29" i="2" s="1"/>
  <c r="B10" i="2"/>
  <c r="C10" i="2"/>
  <c r="D16" i="2" l="1"/>
  <c r="B25" i="2"/>
  <c r="D25" i="2" s="1"/>
  <c r="B28" i="2" s="1"/>
  <c r="B25" i="1"/>
  <c r="D12" i="1" l="1"/>
  <c r="D9" i="1"/>
  <c r="B10" i="1" s="1"/>
  <c r="D7" i="1"/>
  <c r="D6" i="1"/>
  <c r="B16" i="1" l="1"/>
  <c r="C25" i="1" s="1"/>
</calcChain>
</file>

<file path=xl/sharedStrings.xml><?xml version="1.0" encoding="utf-8"?>
<sst xmlns="http://schemas.openxmlformats.org/spreadsheetml/2006/main" count="91" uniqueCount="56">
  <si>
    <t xml:space="preserve">Purchase Price/OMV (RM) </t>
  </si>
  <si>
    <t>Note :</t>
  </si>
  <si>
    <t xml:space="preserve">Margin (%) </t>
  </si>
  <si>
    <t>Loan Amount</t>
  </si>
  <si>
    <t>Max Margin = 90%</t>
  </si>
  <si>
    <t xml:space="preserve">Loan Amount  (RM) </t>
  </si>
  <si>
    <t>Margin %</t>
  </si>
  <si>
    <t>3rd H.Loan = 70%</t>
  </si>
  <si>
    <t xml:space="preserve">Enquirer Birth Year </t>
  </si>
  <si>
    <t>Enquirer Age</t>
  </si>
  <si>
    <t>Max age = 70yrs</t>
  </si>
  <si>
    <t xml:space="preserve">Max Tenure Available </t>
  </si>
  <si>
    <t xml:space="preserve">Tenure Year </t>
  </si>
  <si>
    <t>Tenure Months</t>
  </si>
  <si>
    <t xml:space="preserve">Interest Rate   (%) </t>
  </si>
  <si>
    <t xml:space="preserve">Monthly Instalment (RM) </t>
  </si>
  <si>
    <t>Car Loan</t>
  </si>
  <si>
    <t>Personal Loan</t>
  </si>
  <si>
    <t>Other Loan</t>
  </si>
  <si>
    <t>Total Loan commitments</t>
  </si>
  <si>
    <t>Gross income minus Tax, EPF &amp; Socso.</t>
  </si>
  <si>
    <t>Repayment Margin</t>
  </si>
  <si>
    <t>Net Income</t>
  </si>
  <si>
    <t>DSR</t>
  </si>
  <si>
    <t>Up to 70%</t>
  </si>
  <si>
    <r>
      <t xml:space="preserve">NOTE  :  Data input is required for all </t>
    </r>
    <r>
      <rPr>
        <b/>
        <sz val="11"/>
        <color indexed="48"/>
        <rFont val="Calibri"/>
        <family val="2"/>
        <scheme val="minor"/>
      </rPr>
      <t xml:space="preserve">BLUE </t>
    </r>
    <r>
      <rPr>
        <b/>
        <sz val="11"/>
        <color indexed="10"/>
        <rFont val="Calibri"/>
        <family val="2"/>
        <scheme val="minor"/>
      </rPr>
      <t xml:space="preserve">boxes.  Data input for </t>
    </r>
    <r>
      <rPr>
        <b/>
        <sz val="11"/>
        <color indexed="57"/>
        <rFont val="Calibri"/>
        <family val="2"/>
        <scheme val="minor"/>
      </rPr>
      <t>GREEN</t>
    </r>
    <r>
      <rPr>
        <b/>
        <sz val="11"/>
        <color indexed="11"/>
        <rFont val="Calibri"/>
        <family val="2"/>
        <scheme val="minor"/>
      </rPr>
      <t xml:space="preserve"> </t>
    </r>
    <r>
      <rPr>
        <b/>
        <sz val="11"/>
        <color indexed="10"/>
        <rFont val="Calibri"/>
        <family val="2"/>
        <scheme val="minor"/>
      </rPr>
      <t>boxes is optional.</t>
    </r>
  </si>
  <si>
    <t>Interest Rate</t>
  </si>
  <si>
    <t>Below RM3.5K</t>
  </si>
  <si>
    <t>Up to 40%</t>
  </si>
  <si>
    <t>Above 3.5K</t>
  </si>
  <si>
    <t xml:space="preserve"> </t>
  </si>
  <si>
    <t>Up to 80%</t>
  </si>
  <si>
    <t>&gt; RM250K (CASA)</t>
  </si>
  <si>
    <t>Mortgage Loan Quick Self Credit Assessment</t>
  </si>
  <si>
    <t xml:space="preserve">Assessment Year </t>
  </si>
  <si>
    <t>Credit Card</t>
  </si>
  <si>
    <t>Outstanding Loan</t>
  </si>
  <si>
    <t>Monthly Repayment</t>
  </si>
  <si>
    <t>(including the monthly instalment of new loan)</t>
  </si>
  <si>
    <t>(if usage &lt; 75% of limit, 5% of total usage be used whereas if usage above &gt;75% of limit, 5% of total credit limit be used)</t>
  </si>
  <si>
    <t>Follow DSR % below (higher DSR can be considered on case to case basis.)</t>
  </si>
  <si>
    <t>Other Housing Loan</t>
  </si>
  <si>
    <t>My Existing Commitment</t>
  </si>
  <si>
    <t>(exclude repayment for exising refinancing property)</t>
  </si>
  <si>
    <t>Housing Loan</t>
  </si>
  <si>
    <t>Refinancing</t>
  </si>
  <si>
    <t xml:space="preserve">Market Price (RM) </t>
  </si>
  <si>
    <t xml:space="preserve">  Client could save up </t>
  </si>
  <si>
    <t>monthly</t>
  </si>
  <si>
    <t>Loan Consolidation - Debt Restructuring</t>
  </si>
  <si>
    <t>Conclusion</t>
  </si>
  <si>
    <t>Monthly Save up:</t>
  </si>
  <si>
    <t>Extra Cash after consolidation:</t>
  </si>
  <si>
    <t>Variable Income</t>
  </si>
  <si>
    <t>after taking into the allowable % (normally count at 50%)</t>
  </si>
  <si>
    <t>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</si>
</sst>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M&quot;#,##0_);\(&quot;RM&quot;#,##0\)"/>
    <numFmt numFmtId="165" formatCode="&quot;RM&quot;#,##0.00_);[Red]\(&quot;RM&quot;#,##0.00\)"/>
  </numFmts>
  <fonts count="2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2"/>
      <color indexed="5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48"/>
      <name val="Calibri"/>
      <family val="2"/>
      <scheme val="minor"/>
    </font>
    <font>
      <b/>
      <sz val="11"/>
      <color indexed="57"/>
      <name val="Calibri"/>
      <family val="2"/>
      <scheme val="minor"/>
    </font>
    <font>
      <b/>
      <sz val="11"/>
      <color indexed="1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5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indexed="5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/>
    <xf numFmtId="10" fontId="4" fillId="0" borderId="0" xfId="0" applyNumberFormat="1" applyFont="1" applyAlignment="1"/>
    <xf numFmtId="0" fontId="1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0" fillId="4" borderId="0" xfId="0" applyFont="1" applyFill="1" applyAlignment="1">
      <alignment vertical="center"/>
    </xf>
    <xf numFmtId="0" fontId="6" fillId="4" borderId="0" xfId="0" applyFont="1" applyFill="1" applyAlignment="1"/>
    <xf numFmtId="0" fontId="0" fillId="4" borderId="0" xfId="0" applyFont="1" applyFill="1" applyAlignment="1"/>
    <xf numFmtId="0" fontId="7" fillId="4" borderId="0" xfId="0" applyFont="1" applyFill="1" applyAlignment="1">
      <alignment vertical="center"/>
    </xf>
    <xf numFmtId="0" fontId="0" fillId="4" borderId="0" xfId="0" applyFont="1" applyFill="1"/>
    <xf numFmtId="10" fontId="0" fillId="4" borderId="0" xfId="0" applyNumberFormat="1" applyFont="1" applyFill="1" applyBorder="1" applyAlignment="1"/>
    <xf numFmtId="165" fontId="4" fillId="4" borderId="0" xfId="0" applyNumberFormat="1" applyFont="1" applyFill="1" applyBorder="1" applyAlignment="1"/>
    <xf numFmtId="0" fontId="2" fillId="4" borderId="0" xfId="0" applyFont="1" applyFill="1" applyAlignment="1"/>
    <xf numFmtId="10" fontId="4" fillId="4" borderId="0" xfId="0" applyNumberFormat="1" applyFont="1" applyFill="1" applyAlignment="1"/>
    <xf numFmtId="0" fontId="0" fillId="0" borderId="0" xfId="0" applyFont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65" fontId="0" fillId="0" borderId="0" xfId="0" applyNumberFormat="1" applyFont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0" fontId="0" fillId="4" borderId="0" xfId="0" applyFont="1" applyFill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4" borderId="0" xfId="0" applyFont="1" applyFill="1" applyAlignment="1">
      <alignment horizontal="right" vertical="center"/>
    </xf>
    <xf numFmtId="0" fontId="15" fillId="4" borderId="0" xfId="0" applyFont="1" applyFill="1" applyAlignment="1"/>
    <xf numFmtId="164" fontId="0" fillId="2" borderId="1" xfId="0" applyNumberFormat="1" applyFont="1" applyFill="1" applyBorder="1" applyAlignment="1" applyProtection="1">
      <alignment horizontal="center"/>
      <protection locked="0"/>
    </xf>
    <xf numFmtId="10" fontId="11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0" fillId="2" borderId="1" xfId="0" applyFont="1" applyFill="1" applyBorder="1" applyAlignment="1" applyProtection="1">
      <alignment horizontal="center"/>
      <protection locked="0"/>
    </xf>
    <xf numFmtId="9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164" fontId="0" fillId="4" borderId="1" xfId="0" applyNumberFormat="1" applyFont="1" applyFill="1" applyBorder="1" applyAlignment="1">
      <alignment horizontal="center"/>
    </xf>
    <xf numFmtId="9" fontId="0" fillId="4" borderId="1" xfId="0" applyNumberFormat="1" applyFont="1" applyFill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4" fontId="0" fillId="6" borderId="1" xfId="0" applyNumberFormat="1" applyFont="1" applyFill="1" applyBorder="1" applyAlignment="1" applyProtection="1">
      <alignment horizontal="center"/>
      <protection locked="0"/>
    </xf>
    <xf numFmtId="4" fontId="0" fillId="0" borderId="1" xfId="0" applyNumberFormat="1" applyFont="1" applyBorder="1" applyAlignment="1">
      <alignment horizontal="center"/>
    </xf>
    <xf numFmtId="0" fontId="14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16" fillId="4" borderId="0" xfId="0" applyFont="1" applyFill="1" applyAlignment="1"/>
    <xf numFmtId="0" fontId="0" fillId="4" borderId="0" xfId="0" applyFont="1" applyFill="1" applyBorder="1" applyAlignment="1">
      <alignment horizontal="center"/>
    </xf>
    <xf numFmtId="0" fontId="0" fillId="4" borderId="0" xfId="0" applyFont="1" applyFill="1" applyBorder="1" applyAlignment="1"/>
    <xf numFmtId="0" fontId="0" fillId="4" borderId="0" xfId="0" applyFont="1" applyFill="1" applyBorder="1"/>
    <xf numFmtId="0" fontId="6" fillId="4" borderId="0" xfId="0" applyFont="1" applyFill="1" applyBorder="1" applyAlignment="1"/>
    <xf numFmtId="0" fontId="12" fillId="4" borderId="0" xfId="0" applyFont="1" applyFill="1" applyBorder="1" applyAlignment="1">
      <alignment horizontal="center" vertical="center" wrapText="1" readingOrder="1"/>
    </xf>
    <xf numFmtId="165" fontId="19" fillId="4" borderId="0" xfId="0" applyNumberFormat="1" applyFont="1" applyFill="1" applyBorder="1" applyAlignment="1"/>
    <xf numFmtId="165" fontId="18" fillId="4" borderId="0" xfId="0" applyNumberFormat="1" applyFont="1" applyFill="1" applyAlignment="1">
      <alignment horizontal="center"/>
    </xf>
    <xf numFmtId="0" fontId="19" fillId="4" borderId="0" xfId="0" applyFont="1" applyFill="1" applyAlignment="1"/>
    <xf numFmtId="0" fontId="20" fillId="4" borderId="0" xfId="0" applyFont="1" applyFill="1" applyBorder="1" applyAlignment="1"/>
    <xf numFmtId="0" fontId="20" fillId="4" borderId="0" xfId="0" applyFont="1" applyFill="1" applyAlignment="1">
      <alignment vertical="center"/>
    </xf>
    <xf numFmtId="0" fontId="6" fillId="7" borderId="3" xfId="0" applyFont="1" applyFill="1" applyBorder="1" applyAlignment="1">
      <alignment horizontal="right"/>
    </xf>
    <xf numFmtId="165" fontId="5" fillId="7" borderId="4" xfId="0" applyNumberFormat="1" applyFont="1" applyFill="1" applyBorder="1" applyAlignment="1">
      <alignment horizontal="center" vertical="center" wrapText="1" readingOrder="1"/>
    </xf>
    <xf numFmtId="0" fontId="17" fillId="7" borderId="5" xfId="0" applyFont="1" applyFill="1" applyBorder="1" applyAlignment="1">
      <alignment horizontal="left" vertical="center" wrapText="1" readingOrder="1"/>
    </xf>
    <xf numFmtId="0" fontId="12" fillId="7" borderId="7" xfId="0" applyFont="1" applyFill="1" applyBorder="1" applyAlignment="1">
      <alignment horizontal="center" vertical="center" wrapText="1" readingOrder="1"/>
    </xf>
    <xf numFmtId="0" fontId="12" fillId="7" borderId="10" xfId="0" applyFont="1" applyFill="1" applyBorder="1" applyAlignment="1">
      <alignment horizontal="center" vertical="center" wrapText="1" readingOrder="1"/>
    </xf>
    <xf numFmtId="0" fontId="13" fillId="5" borderId="0" xfId="0" applyFont="1" applyFill="1" applyAlignment="1">
      <alignment horizontal="center" vertical="center"/>
    </xf>
    <xf numFmtId="0" fontId="15" fillId="4" borderId="2" xfId="0" applyFont="1" applyFill="1" applyBorder="1" applyAlignment="1">
      <alignment horizontal="left" vertical="top" wrapText="1"/>
    </xf>
    <xf numFmtId="0" fontId="15" fillId="4" borderId="0" xfId="0" applyFont="1" applyFill="1" applyAlignment="1">
      <alignment horizontal="left" vertical="top" wrapText="1"/>
    </xf>
    <xf numFmtId="0" fontId="6" fillId="7" borderId="6" xfId="0" applyFont="1" applyFill="1" applyBorder="1" applyAlignment="1">
      <alignment horizontal="right" vertical="center" wrapText="1"/>
    </xf>
    <xf numFmtId="0" fontId="6" fillId="7" borderId="8" xfId="0" applyFont="1" applyFill="1" applyBorder="1" applyAlignment="1">
      <alignment horizontal="right" vertical="center" wrapText="1"/>
    </xf>
    <xf numFmtId="165" fontId="5" fillId="7" borderId="0" xfId="0" applyNumberFormat="1" applyFont="1" applyFill="1" applyBorder="1" applyAlignment="1">
      <alignment horizontal="center" vertical="center" wrapText="1" readingOrder="1"/>
    </xf>
    <xf numFmtId="165" fontId="5" fillId="7" borderId="9" xfId="0" applyNumberFormat="1" applyFont="1" applyFill="1" applyBorder="1" applyAlignment="1">
      <alignment horizontal="center" vertical="center" wrapText="1" readingOrder="1"/>
    </xf>
    <xf numFmtId="164" fontId="0" fillId="4" borderId="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468630</xdr:colOff>
      <xdr:row>1</xdr:row>
      <xdr:rowOff>182880</xdr:rowOff>
    </xdr:from>
    <xdr:to>
      <xdr:col>5</xdr:col>
      <xdr:colOff>712983</xdr:colOff>
      <xdr:row>5</xdr:row>
      <xdr:rowOff>38485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42B16C-2346-438C-A0F9-6AD4034D2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2640" y="441960"/>
          <a:ext cx="884433" cy="663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434340</xdr:colOff>
      <xdr:row>34</xdr:row>
      <xdr:rowOff>68580</xdr:rowOff>
    </xdr:from>
    <xdr:to>
      <xdr:col>5</xdr:col>
      <xdr:colOff>678693</xdr:colOff>
      <xdr:row>38</xdr:row>
      <xdr:rowOff>385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980212-557E-4E98-A47E-A20D2A659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9790" y="6103620"/>
          <a:ext cx="884433" cy="663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A7271-8981-4DD2-BB2D-F704BF6DC590}">
  <sheetPr>
    <pageSetUpPr fitToPage="1"/>
  </sheetPr>
  <dimension ref="A1:F30"/>
  <sheetViews>
    <sheetView tabSelected="1" topLeftCell="A3" workbookViewId="0">
      <selection activeCell="C4" sqref="C4"/>
    </sheetView>
  </sheetViews>
  <sheetFormatPr defaultRowHeight="14.4" x14ac:dyDescent="0.55000000000000004"/>
  <cols>
    <col min="1" max="1" width="26.1015625" style="1" customWidth="1"/>
    <col min="2" max="2" width="17.05078125" style="1" customWidth="1"/>
    <col min="3" max="3" width="17.83984375" style="1" customWidth="1"/>
    <col min="4" max="4" width="14.578125" style="1" customWidth="1"/>
    <col min="5" max="5" width="8.83984375" style="1"/>
    <col min="6" max="6" width="10.9453125" style="1" customWidth="1"/>
    <col min="7" max="16384" width="8.83984375" style="1"/>
  </cols>
  <sheetData>
    <row r="1" spans="1:6" ht="20.399999999999999" x14ac:dyDescent="0.55000000000000004">
      <c r="A1" s="56" t="s">
        <v>49</v>
      </c>
      <c r="B1" s="56"/>
      <c r="C1" s="56"/>
      <c r="D1" s="56"/>
      <c r="E1" s="56"/>
      <c r="F1" s="56"/>
    </row>
    <row r="2" spans="1:6" ht="20.399999999999999" x14ac:dyDescent="0.55000000000000004">
      <c r="A2" s="3"/>
      <c r="B2" s="7"/>
      <c r="C2" s="7"/>
      <c r="D2" s="7"/>
      <c r="E2" s="7"/>
      <c r="F2" s="7"/>
    </row>
    <row r="3" spans="1:6" x14ac:dyDescent="0.55000000000000004">
      <c r="A3" s="38" t="s">
        <v>42</v>
      </c>
      <c r="B3" s="39" t="s">
        <v>36</v>
      </c>
      <c r="C3" s="40" t="s">
        <v>37</v>
      </c>
      <c r="D3" s="7"/>
      <c r="E3" s="7"/>
      <c r="F3" s="7"/>
    </row>
    <row r="4" spans="1:6" x14ac:dyDescent="0.55000000000000004">
      <c r="A4" s="4" t="s">
        <v>16</v>
      </c>
      <c r="B4" s="34">
        <v>35000</v>
      </c>
      <c r="C4" s="34">
        <v>1000</v>
      </c>
      <c r="D4" s="7"/>
      <c r="E4" s="7"/>
      <c r="F4" s="7"/>
    </row>
    <row r="5" spans="1:6" x14ac:dyDescent="0.55000000000000004">
      <c r="A5" s="4" t="s">
        <v>16</v>
      </c>
      <c r="B5" s="34"/>
      <c r="C5" s="34"/>
      <c r="D5" s="7"/>
      <c r="E5" s="7"/>
      <c r="F5" s="7"/>
    </row>
    <row r="6" spans="1:6" x14ac:dyDescent="0.55000000000000004">
      <c r="A6" s="4" t="s">
        <v>17</v>
      </c>
      <c r="B6" s="34">
        <v>20000</v>
      </c>
      <c r="C6" s="34">
        <v>300</v>
      </c>
      <c r="D6" s="7"/>
      <c r="E6" s="7"/>
      <c r="F6" s="7"/>
    </row>
    <row r="7" spans="1:6" x14ac:dyDescent="0.55000000000000004">
      <c r="A7" s="4" t="s">
        <v>44</v>
      </c>
      <c r="B7" s="34">
        <v>450000</v>
      </c>
      <c r="C7" s="34">
        <v>2000</v>
      </c>
      <c r="D7" s="22" t="s">
        <v>30</v>
      </c>
      <c r="E7" s="7"/>
      <c r="F7" s="7"/>
    </row>
    <row r="8" spans="1:6" x14ac:dyDescent="0.55000000000000004">
      <c r="A8" s="4" t="s">
        <v>35</v>
      </c>
      <c r="B8" s="34">
        <v>15000</v>
      </c>
      <c r="C8" s="34">
        <v>2000</v>
      </c>
      <c r="D8" s="57" t="s">
        <v>30</v>
      </c>
      <c r="E8" s="58"/>
      <c r="F8" s="58"/>
    </row>
    <row r="9" spans="1:6" x14ac:dyDescent="0.55000000000000004">
      <c r="A9" s="4" t="s">
        <v>18</v>
      </c>
      <c r="B9" s="34"/>
      <c r="C9" s="34"/>
      <c r="D9" s="57"/>
      <c r="E9" s="58"/>
      <c r="F9" s="58"/>
    </row>
    <row r="10" spans="1:6" x14ac:dyDescent="0.55000000000000004">
      <c r="A10" s="4" t="s">
        <v>19</v>
      </c>
      <c r="B10" s="35">
        <f>SUM(B4:B9)</f>
        <v>520000</v>
      </c>
      <c r="C10" s="33">
        <f>SUM(B1,C4:C9)</f>
        <v>5300</v>
      </c>
      <c r="D10" s="22" t="s">
        <v>30</v>
      </c>
      <c r="E10" s="7"/>
      <c r="F10" s="7"/>
    </row>
    <row r="11" spans="1:6" ht="20.399999999999999" x14ac:dyDescent="0.55000000000000004">
      <c r="A11" s="3"/>
      <c r="B11" s="7"/>
      <c r="C11" s="7"/>
      <c r="D11" s="7"/>
      <c r="E11" s="7"/>
      <c r="F11" s="7"/>
    </row>
    <row r="12" spans="1:6" ht="18.3" x14ac:dyDescent="0.55000000000000004">
      <c r="A12" s="50" t="s">
        <v>45</v>
      </c>
      <c r="B12" s="7"/>
      <c r="C12" s="7"/>
      <c r="D12" s="7"/>
      <c r="E12" s="7"/>
      <c r="F12" s="7"/>
    </row>
    <row r="13" spans="1:6" ht="7.5" customHeight="1" x14ac:dyDescent="0.55000000000000004">
      <c r="A13" s="3"/>
      <c r="B13" s="7"/>
      <c r="C13" s="7"/>
      <c r="D13" s="7"/>
      <c r="E13" s="7"/>
      <c r="F13" s="7"/>
    </row>
    <row r="14" spans="1:6" x14ac:dyDescent="0.55000000000000004">
      <c r="A14" s="4" t="s">
        <v>46</v>
      </c>
      <c r="B14" s="23">
        <v>700000</v>
      </c>
      <c r="C14" s="5"/>
      <c r="D14" s="7"/>
      <c r="E14" s="7" t="s">
        <v>1</v>
      </c>
      <c r="F14" s="7"/>
    </row>
    <row r="15" spans="1:6" x14ac:dyDescent="0.55000000000000004">
      <c r="A15" s="4" t="s">
        <v>2</v>
      </c>
      <c r="B15" s="28">
        <v>0.9</v>
      </c>
      <c r="C15" s="21" t="s">
        <v>3</v>
      </c>
      <c r="D15" s="31">
        <f>B14*B15</f>
        <v>630000</v>
      </c>
      <c r="E15" s="7" t="s">
        <v>4</v>
      </c>
      <c r="F15" s="7"/>
    </row>
    <row r="16" spans="1:6" x14ac:dyDescent="0.55000000000000004">
      <c r="A16" s="4" t="s">
        <v>5</v>
      </c>
      <c r="B16" s="23">
        <f>+D15</f>
        <v>630000</v>
      </c>
      <c r="C16" s="21" t="s">
        <v>6</v>
      </c>
      <c r="D16" s="32">
        <f>B16/B14</f>
        <v>0.9</v>
      </c>
      <c r="E16" s="7" t="s">
        <v>7</v>
      </c>
      <c r="F16" s="7"/>
    </row>
    <row r="17" spans="1:6" x14ac:dyDescent="0.55000000000000004">
      <c r="A17" s="4"/>
      <c r="B17" s="14"/>
      <c r="C17" s="21"/>
      <c r="D17" s="18"/>
      <c r="E17" s="7"/>
      <c r="F17" s="7"/>
    </row>
    <row r="18" spans="1:6" x14ac:dyDescent="0.55000000000000004">
      <c r="A18" s="4" t="s">
        <v>9</v>
      </c>
      <c r="B18" s="27">
        <v>35</v>
      </c>
      <c r="C18" s="21" t="s">
        <v>30</v>
      </c>
      <c r="D18" s="41" t="s">
        <v>30</v>
      </c>
      <c r="F18" s="7"/>
    </row>
    <row r="19" spans="1:6" x14ac:dyDescent="0.55000000000000004">
      <c r="A19" s="4" t="s">
        <v>11</v>
      </c>
      <c r="B19" s="29">
        <f>70-B18</f>
        <v>35</v>
      </c>
      <c r="C19" s="7" t="s">
        <v>10</v>
      </c>
      <c r="D19" s="18"/>
      <c r="E19" s="7"/>
      <c r="F19" s="7"/>
    </row>
    <row r="20" spans="1:6" x14ac:dyDescent="0.55000000000000004">
      <c r="A20" s="4"/>
      <c r="B20" s="14"/>
      <c r="C20" s="21"/>
      <c r="D20" s="18"/>
      <c r="E20" s="7"/>
      <c r="F20" s="7"/>
    </row>
    <row r="21" spans="1:6" x14ac:dyDescent="0.55000000000000004">
      <c r="A21" s="4" t="s">
        <v>12</v>
      </c>
      <c r="B21" s="27">
        <v>15</v>
      </c>
      <c r="C21" s="21" t="s">
        <v>13</v>
      </c>
      <c r="D21" s="30">
        <f>B21*12</f>
        <v>180</v>
      </c>
      <c r="E21" s="7"/>
      <c r="F21" s="7"/>
    </row>
    <row r="22" spans="1:6" x14ac:dyDescent="0.55000000000000004">
      <c r="A22" s="4"/>
      <c r="B22" s="7"/>
      <c r="C22" s="7"/>
      <c r="D22" s="7"/>
      <c r="E22" s="7"/>
      <c r="F22" s="7"/>
    </row>
    <row r="23" spans="1:6" ht="15.6" x14ac:dyDescent="0.55000000000000004">
      <c r="A23" s="4"/>
      <c r="B23" s="20" t="s">
        <v>26</v>
      </c>
      <c r="C23" s="19"/>
      <c r="D23" s="7"/>
      <c r="E23" s="7"/>
      <c r="F23" s="7"/>
    </row>
    <row r="24" spans="1:6" x14ac:dyDescent="0.55000000000000004">
      <c r="A24" s="4" t="s">
        <v>14</v>
      </c>
      <c r="B24" s="15">
        <v>3.5000000000000003E-2</v>
      </c>
      <c r="C24" s="10" t="s">
        <v>30</v>
      </c>
      <c r="D24" s="7"/>
      <c r="E24" s="7"/>
      <c r="F24" s="7"/>
    </row>
    <row r="25" spans="1:6" x14ac:dyDescent="0.55000000000000004">
      <c r="A25" s="4" t="s">
        <v>15</v>
      </c>
      <c r="B25" s="17">
        <f>PMT(B24/12,D21,-B16)</f>
        <v>4503.7600104620033</v>
      </c>
      <c r="C25" s="46" t="s">
        <v>47</v>
      </c>
      <c r="D25" s="47">
        <f>+C10-B25</f>
        <v>796.23998953799673</v>
      </c>
      <c r="E25" s="48" t="s">
        <v>48</v>
      </c>
      <c r="F25" s="7"/>
    </row>
    <row r="26" spans="1:6" s="43" customFormat="1" x14ac:dyDescent="0.55000000000000004">
      <c r="A26" s="44"/>
      <c r="B26" s="45"/>
      <c r="C26" s="45"/>
      <c r="D26" s="42"/>
      <c r="E26" s="42"/>
      <c r="F26" s="42"/>
    </row>
    <row r="27" spans="1:6" s="43" customFormat="1" ht="18.600000000000001" thickBot="1" x14ac:dyDescent="0.75">
      <c r="A27" s="49" t="s">
        <v>50</v>
      </c>
      <c r="B27" s="45"/>
      <c r="C27" s="45"/>
      <c r="D27" s="42"/>
      <c r="E27" s="42"/>
      <c r="F27" s="42"/>
    </row>
    <row r="28" spans="1:6" s="43" customFormat="1" ht="15.6" x14ac:dyDescent="0.55000000000000004">
      <c r="A28" s="51" t="s">
        <v>51</v>
      </c>
      <c r="B28" s="52">
        <f>+D25</f>
        <v>796.23998953799673</v>
      </c>
      <c r="C28" s="53" t="s">
        <v>30</v>
      </c>
      <c r="D28" s="42"/>
      <c r="E28" s="42"/>
      <c r="F28" s="42"/>
    </row>
    <row r="29" spans="1:6" s="43" customFormat="1" ht="15.6" customHeight="1" x14ac:dyDescent="0.55000000000000004">
      <c r="A29" s="59" t="s">
        <v>52</v>
      </c>
      <c r="B29" s="61">
        <f>+B16-B10</f>
        <v>110000</v>
      </c>
      <c r="C29" s="54"/>
      <c r="D29" s="42"/>
      <c r="E29" s="42"/>
      <c r="F29" s="42"/>
    </row>
    <row r="30" spans="1:6" s="43" customFormat="1" ht="15.6" customHeight="1" thickBot="1" x14ac:dyDescent="0.6">
      <c r="A30" s="60"/>
      <c r="B30" s="62"/>
      <c r="C30" s="55"/>
      <c r="D30" s="42"/>
      <c r="E30" s="42"/>
      <c r="F30" s="42"/>
    </row>
  </sheetData>
  <sheetProtection sheet="1" objects="1" scenarios="1" selectLockedCells="1"/>
  <protectedRanges>
    <protectedRange sqref="B24:C24" name="Range5"/>
    <protectedRange sqref="B21" name="Range4"/>
    <protectedRange sqref="B18" name="Range3"/>
    <protectedRange sqref="B14:B16" name="Range2"/>
    <protectedRange sqref="C4:C9" name="Range6"/>
  </protectedRanges>
  <mergeCells count="4">
    <mergeCell ref="A1:F1"/>
    <mergeCell ref="D8:F9"/>
    <mergeCell ref="A29:A30"/>
    <mergeCell ref="B29:B30"/>
  </mergeCells>
  <pageMargins left="0.7" right="0.7" top="0.75" bottom="0.7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78ADC-C0FC-462F-9DD6-AC97113A8091}">
  <sheetPr>
    <pageSetUpPr fitToPage="1"/>
  </sheetPr>
  <dimension ref="A1:F39"/>
  <sheetViews>
    <sheetView topLeftCell="A3" workbookViewId="0">
      <selection activeCell="B3" sqref="B3"/>
    </sheetView>
  </sheetViews>
  <sheetFormatPr defaultRowHeight="14.4" x14ac:dyDescent="0.55000000000000004"/>
  <cols>
    <col min="1" max="1" width="24.20703125" style="1" customWidth="1"/>
    <col min="2" max="2" width="18.15625" style="1" customWidth="1"/>
    <col min="3" max="3" width="17.83984375" style="1" customWidth="1"/>
    <col min="4" max="4" width="15.83984375" style="1" customWidth="1"/>
    <col min="5" max="5" width="8.83984375" style="1"/>
    <col min="6" max="6" width="10.9453125" style="1" customWidth="1"/>
    <col min="7" max="16384" width="8.83984375" style="1"/>
  </cols>
  <sheetData>
    <row r="1" spans="1:6" ht="20.399999999999999" x14ac:dyDescent="0.55000000000000004">
      <c r="A1" s="56" t="s">
        <v>33</v>
      </c>
      <c r="B1" s="56"/>
      <c r="C1" s="56"/>
      <c r="D1" s="56"/>
      <c r="E1" s="56"/>
      <c r="F1" s="56"/>
    </row>
    <row r="2" spans="1:6" ht="20.399999999999999" x14ac:dyDescent="0.55000000000000004">
      <c r="A2" s="3"/>
      <c r="B2" s="7"/>
      <c r="C2" s="7"/>
      <c r="D2" s="7"/>
      <c r="E2" s="7"/>
      <c r="F2" s="7"/>
    </row>
    <row r="3" spans="1:6" x14ac:dyDescent="0.55000000000000004">
      <c r="A3" s="4" t="s">
        <v>34</v>
      </c>
      <c r="B3" s="27">
        <v>2020</v>
      </c>
      <c r="C3" s="7"/>
      <c r="D3" s="7"/>
      <c r="E3" s="7"/>
      <c r="F3" s="7"/>
    </row>
    <row r="4" spans="1:6" x14ac:dyDescent="0.55000000000000004">
      <c r="A4" s="5"/>
      <c r="B4" s="14"/>
      <c r="C4" s="7"/>
      <c r="D4" s="7"/>
      <c r="E4" s="7"/>
      <c r="F4" s="7"/>
    </row>
    <row r="5" spans="1:6" x14ac:dyDescent="0.55000000000000004">
      <c r="A5" s="4" t="s">
        <v>0</v>
      </c>
      <c r="B5" s="23">
        <v>600000</v>
      </c>
      <c r="C5" s="5"/>
      <c r="D5" s="7"/>
      <c r="E5" s="7" t="s">
        <v>1</v>
      </c>
      <c r="F5" s="7"/>
    </row>
    <row r="6" spans="1:6" x14ac:dyDescent="0.55000000000000004">
      <c r="A6" s="4" t="s">
        <v>2</v>
      </c>
      <c r="B6" s="28">
        <v>0.9</v>
      </c>
      <c r="C6" s="21" t="s">
        <v>3</v>
      </c>
      <c r="D6" s="31">
        <f>B5*B6</f>
        <v>540000</v>
      </c>
      <c r="E6" s="7" t="s">
        <v>4</v>
      </c>
      <c r="F6" s="7"/>
    </row>
    <row r="7" spans="1:6" x14ac:dyDescent="0.55000000000000004">
      <c r="A7" s="4" t="s">
        <v>5</v>
      </c>
      <c r="B7" s="23">
        <v>540000</v>
      </c>
      <c r="C7" s="21" t="s">
        <v>6</v>
      </c>
      <c r="D7" s="32">
        <f>B7/B5</f>
        <v>0.9</v>
      </c>
      <c r="E7" s="7" t="s">
        <v>7</v>
      </c>
      <c r="F7" s="7"/>
    </row>
    <row r="8" spans="1:6" x14ac:dyDescent="0.55000000000000004">
      <c r="A8" s="4"/>
      <c r="B8" s="14"/>
      <c r="C8" s="21"/>
      <c r="D8" s="18"/>
      <c r="E8" s="7"/>
      <c r="F8" s="7"/>
    </row>
    <row r="9" spans="1:6" x14ac:dyDescent="0.55000000000000004">
      <c r="A9" s="4" t="s">
        <v>8</v>
      </c>
      <c r="B9" s="27">
        <v>1965</v>
      </c>
      <c r="C9" s="21" t="s">
        <v>9</v>
      </c>
      <c r="D9" s="30">
        <f>(B3-B9)</f>
        <v>55</v>
      </c>
      <c r="E9" s="7" t="s">
        <v>10</v>
      </c>
      <c r="F9" s="7"/>
    </row>
    <row r="10" spans="1:6" x14ac:dyDescent="0.55000000000000004">
      <c r="A10" s="4" t="s">
        <v>11</v>
      </c>
      <c r="B10" s="29">
        <f>IF(70-D9&gt;35, 35, 70-D9)</f>
        <v>15</v>
      </c>
      <c r="C10" s="21"/>
      <c r="D10" s="18"/>
      <c r="E10" s="7"/>
      <c r="F10" s="7"/>
    </row>
    <row r="11" spans="1:6" x14ac:dyDescent="0.55000000000000004">
      <c r="A11" s="4"/>
      <c r="B11" s="14"/>
      <c r="C11" s="21"/>
      <c r="D11" s="18"/>
      <c r="E11" s="7"/>
      <c r="F11" s="7"/>
    </row>
    <row r="12" spans="1:6" x14ac:dyDescent="0.55000000000000004">
      <c r="A12" s="4" t="s">
        <v>12</v>
      </c>
      <c r="B12" s="27">
        <v>15</v>
      </c>
      <c r="C12" s="21" t="s">
        <v>13</v>
      </c>
      <c r="D12" s="30">
        <f>B12*12</f>
        <v>180</v>
      </c>
      <c r="E12" s="7"/>
      <c r="F12" s="7"/>
    </row>
    <row r="13" spans="1:6" x14ac:dyDescent="0.55000000000000004">
      <c r="A13" s="4"/>
      <c r="B13" s="7"/>
      <c r="C13" s="7"/>
      <c r="D13" s="7"/>
      <c r="E13" s="7"/>
      <c r="F13" s="7"/>
    </row>
    <row r="14" spans="1:6" ht="15.6" x14ac:dyDescent="0.55000000000000004">
      <c r="A14" s="4"/>
      <c r="B14" s="20" t="s">
        <v>26</v>
      </c>
      <c r="C14" s="19"/>
      <c r="D14" s="7"/>
      <c r="E14" s="7"/>
      <c r="F14" s="7"/>
    </row>
    <row r="15" spans="1:6" x14ac:dyDescent="0.55000000000000004">
      <c r="A15" s="4" t="s">
        <v>14</v>
      </c>
      <c r="B15" s="15">
        <v>3.7999999999999999E-2</v>
      </c>
      <c r="C15" s="10" t="s">
        <v>30</v>
      </c>
      <c r="D15" s="7"/>
      <c r="E15" s="7"/>
      <c r="F15" s="7"/>
    </row>
    <row r="16" spans="1:6" x14ac:dyDescent="0.55000000000000004">
      <c r="A16" s="4" t="s">
        <v>15</v>
      </c>
      <c r="B16" s="17">
        <f>PMT(B15/12,D12,-B7)</f>
        <v>3940.4097582877271</v>
      </c>
      <c r="C16" s="11" t="s">
        <v>30</v>
      </c>
      <c r="D16" s="7"/>
      <c r="E16" s="7"/>
      <c r="F16" s="7"/>
    </row>
    <row r="17" spans="1:6" x14ac:dyDescent="0.55000000000000004">
      <c r="A17" s="5"/>
      <c r="B17" s="7"/>
      <c r="C17" s="7"/>
      <c r="D17" s="7"/>
      <c r="E17" s="7"/>
      <c r="F17" s="7"/>
    </row>
    <row r="18" spans="1:6" x14ac:dyDescent="0.55000000000000004">
      <c r="A18" s="38" t="s">
        <v>42</v>
      </c>
      <c r="B18" s="39" t="s">
        <v>36</v>
      </c>
      <c r="C18" s="40" t="s">
        <v>37</v>
      </c>
      <c r="D18" s="7"/>
      <c r="E18" s="7"/>
      <c r="F18" s="7"/>
    </row>
    <row r="19" spans="1:6" x14ac:dyDescent="0.55000000000000004">
      <c r="A19" s="4" t="s">
        <v>16</v>
      </c>
      <c r="B19" s="34">
        <v>35000</v>
      </c>
      <c r="C19" s="34">
        <v>1000</v>
      </c>
      <c r="D19" s="7"/>
      <c r="E19" s="7"/>
      <c r="F19" s="7"/>
    </row>
    <row r="20" spans="1:6" x14ac:dyDescent="0.55000000000000004">
      <c r="A20" s="4" t="s">
        <v>16</v>
      </c>
      <c r="B20" s="34"/>
      <c r="C20" s="34"/>
      <c r="D20" s="7"/>
      <c r="E20" s="7"/>
      <c r="F20" s="7"/>
    </row>
    <row r="21" spans="1:6" x14ac:dyDescent="0.55000000000000004">
      <c r="A21" s="4" t="s">
        <v>17</v>
      </c>
      <c r="B21" s="34">
        <v>20000</v>
      </c>
      <c r="C21" s="34">
        <v>300</v>
      </c>
      <c r="D21" s="7"/>
      <c r="E21" s="7"/>
      <c r="F21" s="7"/>
    </row>
    <row r="22" spans="1:6" x14ac:dyDescent="0.55000000000000004">
      <c r="A22" s="4" t="s">
        <v>41</v>
      </c>
      <c r="B22" s="34">
        <v>450000</v>
      </c>
      <c r="C22" s="34">
        <v>2000</v>
      </c>
      <c r="D22" s="22" t="s">
        <v>43</v>
      </c>
      <c r="E22" s="7"/>
      <c r="F22" s="7"/>
    </row>
    <row r="23" spans="1:6" x14ac:dyDescent="0.55000000000000004">
      <c r="A23" s="4" t="s">
        <v>35</v>
      </c>
      <c r="B23" s="34">
        <v>15000</v>
      </c>
      <c r="C23" s="34">
        <v>2000</v>
      </c>
      <c r="D23" s="57" t="s">
        <v>39</v>
      </c>
      <c r="E23" s="58"/>
      <c r="F23" s="58"/>
    </row>
    <row r="24" spans="1:6" x14ac:dyDescent="0.55000000000000004">
      <c r="A24" s="4" t="s">
        <v>18</v>
      </c>
      <c r="B24" s="34"/>
      <c r="C24" s="34"/>
      <c r="D24" s="57"/>
      <c r="E24" s="58"/>
      <c r="F24" s="58"/>
    </row>
    <row r="25" spans="1:6" x14ac:dyDescent="0.55000000000000004">
      <c r="A25" s="4" t="s">
        <v>19</v>
      </c>
      <c r="B25" s="35">
        <f>SUM(B19:B24)</f>
        <v>520000</v>
      </c>
      <c r="C25" s="33">
        <f>SUM(B16,C19:C24)</f>
        <v>9240.4097582877275</v>
      </c>
      <c r="D25" s="22" t="s">
        <v>38</v>
      </c>
      <c r="E25" s="7"/>
      <c r="F25" s="7"/>
    </row>
    <row r="26" spans="1:6" x14ac:dyDescent="0.55000000000000004">
      <c r="A26" s="4"/>
      <c r="B26" s="16"/>
      <c r="C26" s="7"/>
      <c r="D26" s="7"/>
      <c r="E26" s="7"/>
      <c r="F26" s="7"/>
    </row>
    <row r="27" spans="1:6" x14ac:dyDescent="0.55000000000000004">
      <c r="A27" s="4" t="s">
        <v>22</v>
      </c>
      <c r="B27" s="23">
        <v>15000</v>
      </c>
      <c r="C27" s="37" t="s">
        <v>20</v>
      </c>
      <c r="D27" s="7"/>
      <c r="E27" s="7"/>
      <c r="F27" s="7"/>
    </row>
    <row r="28" spans="1:6" x14ac:dyDescent="0.55000000000000004">
      <c r="A28" s="4" t="s">
        <v>53</v>
      </c>
      <c r="B28" s="23">
        <v>3000</v>
      </c>
      <c r="C28" s="37" t="s">
        <v>54</v>
      </c>
      <c r="D28" s="7"/>
      <c r="E28" s="7"/>
      <c r="F28" s="7"/>
    </row>
    <row r="29" spans="1:6" x14ac:dyDescent="0.55000000000000004">
      <c r="A29" s="4" t="s">
        <v>55</v>
      </c>
      <c r="B29" s="63">
        <f>+B27+B28</f>
        <v>18000</v>
      </c>
      <c r="C29" s="37"/>
      <c r="D29" s="7"/>
      <c r="E29" s="7"/>
      <c r="F29" s="7"/>
    </row>
    <row r="30" spans="1:6" x14ac:dyDescent="0.55000000000000004">
      <c r="A30" s="4" t="s">
        <v>21</v>
      </c>
      <c r="B30" s="24">
        <f>SUM(C25/B29)</f>
        <v>0.51335609768265156</v>
      </c>
      <c r="C30" s="37" t="s">
        <v>40</v>
      </c>
      <c r="D30" s="7"/>
      <c r="E30" s="7"/>
      <c r="F30" s="7"/>
    </row>
    <row r="31" spans="1:6" x14ac:dyDescent="0.55000000000000004">
      <c r="A31" s="6"/>
      <c r="B31" s="2"/>
      <c r="C31" s="36"/>
      <c r="D31" s="7"/>
      <c r="E31" s="7"/>
      <c r="F31" s="7"/>
    </row>
    <row r="32" spans="1:6" ht="15.6" x14ac:dyDescent="0.55000000000000004">
      <c r="A32" s="6"/>
      <c r="B32" s="25" t="s">
        <v>22</v>
      </c>
      <c r="C32" s="25" t="s">
        <v>23</v>
      </c>
      <c r="D32" s="7"/>
      <c r="E32" s="7"/>
      <c r="F32" s="7"/>
    </row>
    <row r="33" spans="1:6" x14ac:dyDescent="0.55000000000000004">
      <c r="A33" s="6"/>
      <c r="B33" s="26" t="s">
        <v>32</v>
      </c>
      <c r="C33" s="26" t="s">
        <v>31</v>
      </c>
      <c r="D33" s="7"/>
      <c r="E33" s="7"/>
      <c r="F33" s="7"/>
    </row>
    <row r="34" spans="1:6" x14ac:dyDescent="0.55000000000000004">
      <c r="A34" s="6"/>
      <c r="B34" s="26" t="s">
        <v>29</v>
      </c>
      <c r="C34" s="26" t="s">
        <v>24</v>
      </c>
      <c r="D34" s="7"/>
      <c r="E34" s="7"/>
      <c r="F34" s="7"/>
    </row>
    <row r="35" spans="1:6" x14ac:dyDescent="0.55000000000000004">
      <c r="A35" s="7"/>
      <c r="B35" s="26" t="s">
        <v>27</v>
      </c>
      <c r="C35" s="26" t="s">
        <v>28</v>
      </c>
      <c r="D35" s="7" t="s">
        <v>30</v>
      </c>
      <c r="E35" s="7"/>
      <c r="F35" s="7"/>
    </row>
    <row r="36" spans="1:6" x14ac:dyDescent="0.55000000000000004">
      <c r="A36" s="7"/>
      <c r="B36" s="7"/>
      <c r="C36" s="7"/>
      <c r="D36" s="12"/>
      <c r="E36" s="13"/>
      <c r="F36" s="7"/>
    </row>
    <row r="37" spans="1:6" x14ac:dyDescent="0.55000000000000004">
      <c r="A37" s="8" t="s">
        <v>25</v>
      </c>
      <c r="B37" s="7"/>
      <c r="C37" s="7"/>
      <c r="D37" s="7"/>
      <c r="E37" s="7"/>
      <c r="F37" s="7"/>
    </row>
    <row r="38" spans="1:6" x14ac:dyDescent="0.55000000000000004">
      <c r="A38" s="9"/>
      <c r="B38" s="9"/>
      <c r="C38" s="9"/>
      <c r="D38" s="9"/>
      <c r="E38" s="9"/>
      <c r="F38" s="9"/>
    </row>
    <row r="39" spans="1:6" x14ac:dyDescent="0.55000000000000004">
      <c r="B39" s="9"/>
      <c r="C39" s="9"/>
      <c r="D39" s="9"/>
      <c r="E39" s="9"/>
      <c r="F39" s="9"/>
    </row>
  </sheetData>
  <sheetProtection sheet="1" selectLockedCells="1"/>
  <protectedRanges>
    <protectedRange sqref="B15:C15" name="Range5"/>
    <protectedRange sqref="B12" name="Range4"/>
    <protectedRange sqref="B9" name="Range3"/>
    <protectedRange sqref="B5:B7" name="Range2"/>
    <protectedRange sqref="B3" name="Range1"/>
    <protectedRange sqref="B27:B29" name="Range7"/>
    <protectedRange sqref="C19:C24" name="Range6"/>
  </protectedRanges>
  <mergeCells count="2">
    <mergeCell ref="A1:F1"/>
    <mergeCell ref="D23:F24"/>
  </mergeCells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Refinancing</vt:lpstr>
      <vt:lpstr>DSR Calculation</vt:lpstr>
      <vt:lpstr>'DSR Calculation'!Print_Area</vt:lpstr>
      <vt:lpstr>Refinancing!Print_Area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andyr</dc:creator>
  <cp:lastModifiedBy>andyr</cp:lastModifiedBy>
  <cp:lastPrinted>2020-11-16T05:18:12Z</cp:lastPrinted>
  <dcterms:created xsi:type="dcterms:W3CDTF">2020-10-28T09:22:40Z</dcterms:created>
  <dcterms:modified xsi:type="dcterms:W3CDTF">2020-11-18T07:08:50Z</dcterms:modified>
</cp:coreProperties>
</file>